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640" activeTab="1"/>
  </bookViews>
  <sheets>
    <sheet name="Дод1" sheetId="1" r:id="rId1"/>
    <sheet name="Дод2" sheetId="2" r:id="rId2"/>
  </sheets>
  <definedNames>
    <definedName name="_xlnm.Print_Area" localSheetId="0">'Дод1'!$A$1:$X$32</definedName>
    <definedName name="_xlnm.Print_Area" localSheetId="1">'Дод2'!$A$1:$Y$19</definedName>
  </definedNames>
  <calcPr fullCalcOnLoad="1"/>
</workbook>
</file>

<file path=xl/sharedStrings.xml><?xml version="1.0" encoding="utf-8"?>
<sst xmlns="http://schemas.openxmlformats.org/spreadsheetml/2006/main" count="103" uniqueCount="76">
  <si>
    <t xml:space="preserve">Інформація щодо стану розподілу вільних залишків коштів місцевих бюджетів по загальному фонду </t>
  </si>
  <si>
    <t>тис.грн.</t>
  </si>
  <si>
    <t>Залишки коштів на рахунках загального фонду на початок року</t>
  </si>
  <si>
    <t>Кошти, заблоковані в АППБ "Україна"</t>
  </si>
  <si>
    <t>Вільні залишки коштів станом на початок року</t>
  </si>
  <si>
    <t>Нерозподілені вільні залишки</t>
  </si>
  <si>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</si>
  <si>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</si>
  <si>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</si>
  <si>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>освітня субвенція (КЕКВ 2620)</t>
  </si>
  <si>
    <t>медична субвенція (КЕКВ 2620)</t>
  </si>
  <si>
    <t>Начальник фінансового органу</t>
  </si>
  <si>
    <t>Додаток 1</t>
  </si>
  <si>
    <t>Додаток 2</t>
  </si>
  <si>
    <t xml:space="preserve">Інформація щодо стану розподілу коштів, отриманих від перевиконання дохідної частини загального фонду місцевих бюджетів </t>
  </si>
  <si>
    <t>Нерозподілений обсяг коштів на звітну дату вільні залишки</t>
  </si>
  <si>
    <t>Кошти отримані від перевиконання дохідної частини місцевих бюджетів на звітну дату</t>
  </si>
  <si>
    <t>в т.ч. обсяг коштів, отриманих від перевиконання  дохідної частини загального фонду не менше ніж на 5%  (пункт 7 статті 78 Бюджетного кодексу України)</t>
  </si>
  <si>
    <t xml:space="preserve">станом на 01.07.20__ </t>
  </si>
  <si>
    <t>станом на 01.08.20__</t>
  </si>
  <si>
    <t xml:space="preserve">станом на 01.09.20__ </t>
  </si>
  <si>
    <t>станом на 01.10.20__</t>
  </si>
  <si>
    <t xml:space="preserve">станом на 01.11.20__ </t>
  </si>
  <si>
    <t xml:space="preserve">станом на 01.12.20__ </t>
  </si>
  <si>
    <t xml:space="preserve">станом на 01.06.20__ </t>
  </si>
  <si>
    <t>11=12+14+16+18+ 20+22</t>
  </si>
  <si>
    <t>13=12/11*100</t>
  </si>
  <si>
    <t>15=14/11*100</t>
  </si>
  <si>
    <t>17=16/10*100</t>
  </si>
  <si>
    <t>19=18/10*100</t>
  </si>
  <si>
    <t>21=20/10*100</t>
  </si>
  <si>
    <t>23=22/10*100</t>
  </si>
  <si>
    <t>24=11/2(3,4,5,6,7,8,9,10)*100</t>
  </si>
  <si>
    <t>25=2(3,4,5,6,7,8,9,10)-11</t>
  </si>
  <si>
    <t>Відсоток розподілених коштів</t>
  </si>
  <si>
    <t xml:space="preserve">Оборотний залишок бюджетних коштів </t>
  </si>
  <si>
    <t>у тому числі на:</t>
  </si>
  <si>
    <t>тис. грн.</t>
  </si>
  <si>
    <t>Відсоток розподілених коштів на звітну дату</t>
  </si>
  <si>
    <t>Розподілено вільних залишків коштів станом на поточну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</si>
  <si>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</si>
  <si>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</si>
  <si>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</si>
  <si>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</si>
  <si>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Розподілено коштів від перевиконання та питома вага в загальному обсязі таких коштів</t>
  </si>
  <si>
    <t>Всього</t>
  </si>
  <si>
    <t>Показник</t>
  </si>
  <si>
    <t>х</t>
  </si>
  <si>
    <t>В тому числі без урахування розподілених залишків коштів за субвенцією з державного бюджету місцевим бюджетам на здійснення заходів щодо соціально-економічного розвитку окремих територій</t>
  </si>
  <si>
    <r>
      <t>Кошти місцевих бюджетів (</t>
    </r>
    <r>
      <rPr>
        <i/>
        <sz val="10"/>
        <rFont val="Arial Cyr"/>
        <family val="0"/>
      </rPr>
      <t>враховуючи залишки додаткової дотації на освіту та охорону здоров’я, стабілізаційної дотації та інших трансфертів)</t>
    </r>
  </si>
  <si>
    <t>Освітня субвенція з держбюджету</t>
  </si>
  <si>
    <t>Медична субвенція з держбюджету</t>
  </si>
  <si>
    <t>Назва бюджету</t>
  </si>
  <si>
    <t>райбюджет</t>
  </si>
  <si>
    <t>Сума оборотного залишку на 2020 рік</t>
  </si>
  <si>
    <t>Субвенції з державного бюджету місцевим бюджетам на здійснення заходів щодо соціально-економічного розвитку окремих територій та  на надання державної підтримки особам з особливими освітніми потребами</t>
  </si>
  <si>
    <t>Шаблон 2_1</t>
  </si>
  <si>
    <t>селище Седнів</t>
  </si>
  <si>
    <t>с. Анисів</t>
  </si>
  <si>
    <t>с. Боровики</t>
  </si>
  <si>
    <t>с. Боромики</t>
  </si>
  <si>
    <t>с. Киселівка</t>
  </si>
  <si>
    <t>с. Пакуль</t>
  </si>
  <si>
    <t>с. Петрушин</t>
  </si>
  <si>
    <t>с. Піски</t>
  </si>
  <si>
    <t>с. Серединка</t>
  </si>
  <si>
    <t>с. Терехівка</t>
  </si>
  <si>
    <t>с. Улянівка</t>
  </si>
  <si>
    <t>с. Халявин</t>
  </si>
  <si>
    <t>с. Черниш</t>
  </si>
  <si>
    <t>Л.ПОТАПЕНКО</t>
  </si>
  <si>
    <t>Максименко С.М., 67-66-57</t>
  </si>
  <si>
    <t xml:space="preserve">станом на 01.04.2020 </t>
  </si>
  <si>
    <t xml:space="preserve">станом на 01.05.2020_ </t>
  </si>
  <si>
    <t xml:space="preserve"> на 01.09.2020 року</t>
  </si>
  <si>
    <r>
      <t>бюджету</t>
    </r>
    <r>
      <rPr>
        <b/>
        <u val="single"/>
        <sz val="11"/>
        <rFont val="Arial Cyr"/>
        <family val="0"/>
      </rPr>
      <t xml:space="preserve">   Чернігівського району </t>
    </r>
    <r>
      <rPr>
        <b/>
        <sz val="11"/>
        <rFont val="Arial Cyr"/>
        <family val="0"/>
      </rPr>
      <t xml:space="preserve"> станом  на 01.09.2020 року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</si>
</sst>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</numFmts>
  <fonts count="61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7.5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u val="single"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4"/>
      <color indexed="10"/>
      <name val="Arial Cyr"/>
      <family val="0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" fillId="0" borderId="0">
      <alignment/>
      <protection/>
    </xf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10" xfId="0" applyFont="1" applyBorder="1" applyAlignment="1">
      <alignment horizontal="center" vertical="center" textRotation="90" wrapText="1"/>
    </xf>
    <xf numFmtId="193" fontId="0" fillId="0" borderId="0" xfId="0" applyNumberFormat="1" applyBorder="1" applyAlignment="1" applyProtection="1">
      <alignment/>
      <protection locked="0"/>
    </xf>
    <xf numFmtId="19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193" fontId="0" fillId="33" borderId="11" xfId="0" applyNumberFormat="1" applyFont="1" applyFill="1" applyBorder="1" applyAlignment="1" applyProtection="1">
      <alignment shrinkToFit="1"/>
      <protection/>
    </xf>
    <xf numFmtId="0" fontId="12" fillId="0" borderId="10" xfId="0" applyFont="1" applyBorder="1" applyAlignment="1">
      <alignment horizontal="center" vertical="center" textRotation="90" wrapText="1"/>
    </xf>
    <xf numFmtId="193" fontId="0" fillId="0" borderId="11" xfId="0" applyNumberFormat="1" applyBorder="1" applyAlignment="1" applyProtection="1">
      <alignment/>
      <protection locked="0"/>
    </xf>
    <xf numFmtId="193" fontId="0" fillId="0" borderId="11" xfId="0" applyNumberFormat="1" applyBorder="1" applyAlignment="1" applyProtection="1">
      <alignment/>
      <protection/>
    </xf>
    <xf numFmtId="194" fontId="0" fillId="33" borderId="11" xfId="0" applyNumberFormat="1" applyFont="1" applyFill="1" applyBorder="1" applyAlignment="1" applyProtection="1">
      <alignment shrinkToFit="1"/>
      <protection/>
    </xf>
    <xf numFmtId="193" fontId="0" fillId="0" borderId="11" xfId="0" applyNumberFormat="1" applyFont="1" applyFill="1" applyBorder="1" applyAlignment="1" applyProtection="1">
      <alignment shrinkToFit="1"/>
      <protection/>
    </xf>
    <xf numFmtId="0" fontId="8" fillId="0" borderId="10" xfId="0" applyFont="1" applyBorder="1" applyAlignment="1">
      <alignment horizontal="center" vertical="center" textRotation="90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93" fontId="0" fillId="0" borderId="10" xfId="0" applyNumberFormat="1" applyBorder="1" applyAlignment="1" applyProtection="1">
      <alignment wrapText="1"/>
      <protection locked="0"/>
    </xf>
    <xf numFmtId="193" fontId="15" fillId="0" borderId="10" xfId="0" applyNumberFormat="1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 vertical="center" textRotation="90" wrapText="1"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193" fontId="0" fillId="0" borderId="11" xfId="0" applyNumberFormat="1" applyFont="1" applyFill="1" applyBorder="1" applyAlignment="1" applyProtection="1">
      <alignment shrinkToFit="1"/>
      <protection locked="0"/>
    </xf>
    <xf numFmtId="193" fontId="0" fillId="0" borderId="11" xfId="0" applyNumberFormat="1" applyFont="1" applyFill="1" applyBorder="1" applyAlignment="1" applyProtection="1">
      <alignment horizontal="center" shrinkToFit="1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3" fontId="15" fillId="34" borderId="10" xfId="0" applyNumberFormat="1" applyFont="1" applyFill="1" applyBorder="1" applyAlignment="1" applyProtection="1">
      <alignment shrinkToFit="1"/>
      <protection/>
    </xf>
    <xf numFmtId="193" fontId="15" fillId="34" borderId="10" xfId="0" applyNumberFormat="1" applyFont="1" applyFill="1" applyBorder="1" applyAlignment="1" applyProtection="1">
      <alignment/>
      <protection/>
    </xf>
    <xf numFmtId="193" fontId="15" fillId="34" borderId="11" xfId="0" applyNumberFormat="1" applyFont="1" applyFill="1" applyBorder="1" applyAlignment="1" applyProtection="1">
      <alignment shrinkToFit="1"/>
      <protection/>
    </xf>
    <xf numFmtId="194" fontId="15" fillId="34" borderId="10" xfId="0" applyNumberFormat="1" applyFont="1" applyFill="1" applyBorder="1" applyAlignment="1" applyProtection="1">
      <alignment shrinkToFit="1"/>
      <protection/>
    </xf>
    <xf numFmtId="193" fontId="0" fillId="34" borderId="10" xfId="0" applyNumberFormat="1" applyFill="1" applyBorder="1" applyAlignment="1" applyProtection="1">
      <alignment/>
      <protection/>
    </xf>
    <xf numFmtId="193" fontId="0" fillId="34" borderId="10" xfId="0" applyNumberFormat="1" applyFont="1" applyFill="1" applyBorder="1" applyAlignment="1" applyProtection="1">
      <alignment shrinkToFit="1"/>
      <protection/>
    </xf>
    <xf numFmtId="193" fontId="0" fillId="34" borderId="11" xfId="0" applyNumberFormat="1" applyFont="1" applyFill="1" applyBorder="1" applyAlignment="1" applyProtection="1">
      <alignment shrinkToFit="1"/>
      <protection/>
    </xf>
    <xf numFmtId="193" fontId="0" fillId="34" borderId="11" xfId="0" applyNumberFormat="1" applyFont="1" applyFill="1" applyBorder="1" applyAlignment="1" applyProtection="1">
      <alignment shrinkToFit="1"/>
      <protection locked="0"/>
    </xf>
    <xf numFmtId="193" fontId="17" fillId="0" borderId="10" xfId="0" applyNumberFormat="1" applyFont="1" applyBorder="1" applyAlignment="1" applyProtection="1">
      <alignment wrapText="1"/>
      <protection locked="0"/>
    </xf>
    <xf numFmtId="0" fontId="18" fillId="0" borderId="0" xfId="0" applyFont="1" applyAlignment="1" applyProtection="1">
      <alignment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193" fontId="21" fillId="35" borderId="13" xfId="0" applyNumberFormat="1" applyFont="1" applyFill="1" applyBorder="1" applyAlignment="1">
      <alignment horizontal="center" vertical="center"/>
    </xf>
    <xf numFmtId="193" fontId="22" fillId="35" borderId="13" xfId="0" applyNumberFormat="1" applyFont="1" applyFill="1" applyBorder="1" applyAlignment="1">
      <alignment vertical="center"/>
    </xf>
    <xf numFmtId="193" fontId="23" fillId="0" borderId="13" xfId="0" applyNumberFormat="1" applyFont="1" applyBorder="1" applyAlignment="1">
      <alignment vertical="center"/>
    </xf>
    <xf numFmtId="193" fontId="25" fillId="0" borderId="13" xfId="0" applyNumberFormat="1" applyFont="1" applyBorder="1" applyAlignment="1">
      <alignment vertical="center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2" fillId="35" borderId="17" xfId="0" applyFont="1" applyFill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193" fontId="0" fillId="0" borderId="0" xfId="0" applyNumberFormat="1" applyAlignment="1" applyProtection="1">
      <alignment/>
      <protection locked="0"/>
    </xf>
    <xf numFmtId="14" fontId="26" fillId="0" borderId="0" xfId="0" applyNumberFormat="1" applyFont="1" applyAlignment="1" applyProtection="1">
      <alignment/>
      <protection locked="0"/>
    </xf>
    <xf numFmtId="0" fontId="19" fillId="0" borderId="13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shrinkToFi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 applyProtection="1">
      <alignment horizont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zoomScale="75" zoomScaleNormal="75" zoomScalePageLayoutView="0" workbookViewId="0" topLeftCell="A4">
      <selection activeCell="D5" sqref="D5"/>
    </sheetView>
  </sheetViews>
  <sheetFormatPr defaultColWidth="9.375" defaultRowHeight="12.75"/>
  <cols>
    <col min="1" max="1" width="26.50390625" style="3" customWidth="1"/>
    <col min="2" max="2" width="12.375" style="3" customWidth="1"/>
    <col min="3" max="3" width="10.375" style="3" customWidth="1"/>
    <col min="4" max="4" width="10.625" style="3" customWidth="1"/>
    <col min="5" max="5" width="10.875" style="3" customWidth="1"/>
    <col min="6" max="7" width="11.50390625" style="3" customWidth="1"/>
    <col min="8" max="8" width="6.50390625" style="3" customWidth="1"/>
    <col min="9" max="9" width="10.00390625" style="3" customWidth="1"/>
    <col min="10" max="10" width="5.00390625" style="3" customWidth="1"/>
    <col min="11" max="11" width="10.375" style="3" customWidth="1"/>
    <col min="12" max="12" width="4.875" style="3" customWidth="1"/>
    <col min="13" max="13" width="10.375" style="3" customWidth="1"/>
    <col min="14" max="14" width="5.50390625" style="3" customWidth="1"/>
    <col min="15" max="15" width="10.375" style="3" customWidth="1"/>
    <col min="16" max="16" width="5.125" style="3" customWidth="1"/>
    <col min="17" max="17" width="7.125" style="3" customWidth="1"/>
    <col min="18" max="18" width="5.125" style="3" customWidth="1"/>
    <col min="19" max="19" width="6.625" style="3" customWidth="1"/>
    <col min="20" max="20" width="5.50390625" style="3" customWidth="1"/>
    <col min="21" max="21" width="9.375" style="3" customWidth="1"/>
    <col min="22" max="22" width="5.375" style="3" customWidth="1"/>
    <col min="23" max="23" width="9.50390625" style="3" customWidth="1"/>
    <col min="24" max="16384" width="9.375" style="3" customWidth="1"/>
  </cols>
  <sheetData>
    <row r="1" spans="1:23" ht="17.25">
      <c r="A1" s="45" t="s">
        <v>56</v>
      </c>
      <c r="B1" s="59">
        <v>43864</v>
      </c>
      <c r="C1" s="2"/>
      <c r="D1" s="2"/>
      <c r="E1" s="2"/>
      <c r="W1" s="3" t="s">
        <v>12</v>
      </c>
    </row>
    <row r="3" spans="3:24" ht="13.5">
      <c r="C3" s="68" t="s">
        <v>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15"/>
      <c r="X3" s="15"/>
    </row>
    <row r="4" spans="3:24" ht="13.5">
      <c r="C4" s="4"/>
      <c r="D4" s="68" t="s">
        <v>75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15"/>
      <c r="V4" s="15"/>
      <c r="W4" s="15"/>
      <c r="X4" s="4"/>
    </row>
    <row r="5" ht="12.75">
      <c r="X5" s="3" t="s">
        <v>1</v>
      </c>
    </row>
    <row r="6" spans="1:24" ht="12.75" customHeight="1">
      <c r="A6" s="64" t="s">
        <v>46</v>
      </c>
      <c r="B6" s="70" t="s">
        <v>2</v>
      </c>
      <c r="C6" s="64" t="s">
        <v>35</v>
      </c>
      <c r="D6" s="64" t="s">
        <v>3</v>
      </c>
      <c r="E6" s="64" t="s">
        <v>4</v>
      </c>
      <c r="F6" s="64" t="s">
        <v>39</v>
      </c>
      <c r="G6" s="65" t="s">
        <v>36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7"/>
      <c r="W6" s="62" t="s">
        <v>34</v>
      </c>
      <c r="X6" s="64" t="s">
        <v>5</v>
      </c>
    </row>
    <row r="7" spans="1:24" ht="177">
      <c r="A7" s="64"/>
      <c r="B7" s="70"/>
      <c r="C7" s="64"/>
      <c r="D7" s="64"/>
      <c r="E7" s="64">
        <f>+B7-C7-D7</f>
        <v>0</v>
      </c>
      <c r="F7" s="64"/>
      <c r="G7" s="29" t="s">
        <v>40</v>
      </c>
      <c r="H7" s="30" t="s">
        <v>6</v>
      </c>
      <c r="I7" s="29" t="s">
        <v>41</v>
      </c>
      <c r="J7" s="30" t="s">
        <v>6</v>
      </c>
      <c r="K7" s="29" t="s">
        <v>42</v>
      </c>
      <c r="L7" s="30" t="s">
        <v>6</v>
      </c>
      <c r="M7" s="29" t="s">
        <v>43</v>
      </c>
      <c r="N7" s="30" t="s">
        <v>6</v>
      </c>
      <c r="O7" s="29" t="s">
        <v>7</v>
      </c>
      <c r="P7" s="30" t="s">
        <v>6</v>
      </c>
      <c r="Q7" s="30" t="s">
        <v>9</v>
      </c>
      <c r="R7" s="30" t="s">
        <v>6</v>
      </c>
      <c r="S7" s="30" t="s">
        <v>10</v>
      </c>
      <c r="T7" s="30" t="s">
        <v>6</v>
      </c>
      <c r="U7" s="30" t="s">
        <v>8</v>
      </c>
      <c r="V7" s="30" t="s">
        <v>6</v>
      </c>
      <c r="W7" s="63"/>
      <c r="X7" s="64"/>
    </row>
    <row r="8" spans="1:24" s="27" customFormat="1" ht="43.5" customHeight="1">
      <c r="A8" s="26" t="s">
        <v>45</v>
      </c>
      <c r="B8" s="36">
        <f>SUM(B10:B13)</f>
        <v>16479.497809999997</v>
      </c>
      <c r="C8" s="37">
        <f>+C10</f>
        <v>101.285</v>
      </c>
      <c r="D8" s="37">
        <f>+D10</f>
        <v>3616.15168</v>
      </c>
      <c r="E8" s="37">
        <f>+B8-C8-D8</f>
        <v>12762.061129999998</v>
      </c>
      <c r="F8" s="36">
        <f>+G8+I8+K8+M8+O8+Q8+S8+U8</f>
        <v>9407.183570000001</v>
      </c>
      <c r="G8" s="38">
        <f>+G10+G11</f>
        <v>1974.453</v>
      </c>
      <c r="H8" s="38">
        <f aca="true" t="shared" si="0" ref="H8:H13">IF($F8=0,0,+G8/$F8*100)</f>
        <v>20.98877932282127</v>
      </c>
      <c r="I8" s="38">
        <f>+I10</f>
        <v>1836.0111</v>
      </c>
      <c r="J8" s="38">
        <f aca="true" t="shared" si="1" ref="J8:J13">IF($F8=0,0,+I8/$F8*100)</f>
        <v>19.51711781042665</v>
      </c>
      <c r="K8" s="38">
        <f>+K10+K12</f>
        <v>566.4590000000001</v>
      </c>
      <c r="L8" s="38">
        <f aca="true" t="shared" si="2" ref="L8:L13">IF($F8=0,0,+K8/$F8*100)</f>
        <v>6.021557842311777</v>
      </c>
      <c r="M8" s="38">
        <f>+M10+M12</f>
        <v>44.153</v>
      </c>
      <c r="N8" s="38">
        <f aca="true" t="shared" si="3" ref="N8:N13">IF($F8=0,0,+M8/$F8*100)</f>
        <v>0.4693540810748737</v>
      </c>
      <c r="O8" s="38">
        <f>+O10+O11+O12+O13</f>
        <v>2137.73258</v>
      </c>
      <c r="P8" s="38">
        <f aca="true" t="shared" si="4" ref="P8:P13">IF($F8=0,0,+O8/$F8*100)</f>
        <v>22.724469700127255</v>
      </c>
      <c r="Q8" s="38">
        <f>+Q11</f>
        <v>0</v>
      </c>
      <c r="R8" s="38">
        <f aca="true" t="shared" si="5" ref="R8:R13">IF($F8=0,0,+Q8/$F8*100)</f>
        <v>0</v>
      </c>
      <c r="S8" s="38">
        <f>+S12</f>
        <v>0</v>
      </c>
      <c r="T8" s="38">
        <f aca="true" t="shared" si="6" ref="T8:T13">IF($F8=0,0,+S8/$F8*100)</f>
        <v>0</v>
      </c>
      <c r="U8" s="38">
        <f>+U10+U11+U12+U13</f>
        <v>2848.3748900000005</v>
      </c>
      <c r="V8" s="38">
        <f aca="true" t="shared" si="7" ref="V8:V13">IF($F8=0,0,+U8/$F8*100)</f>
        <v>30.27872124323816</v>
      </c>
      <c r="W8" s="39">
        <f aca="true" t="shared" si="8" ref="W8:W13">+IF(E8=0,0,F8/E8)</f>
        <v>0.7371210241178341</v>
      </c>
      <c r="X8" s="36">
        <f aca="true" t="shared" si="9" ref="X8:X13">+E8-F8</f>
        <v>3354.877559999997</v>
      </c>
    </row>
    <row r="9" spans="1:24" s="27" customFormat="1" ht="72">
      <c r="A9" s="44" t="s">
        <v>48</v>
      </c>
      <c r="B9" s="36">
        <f>+B10+B11+B12</f>
        <v>16403.907209999998</v>
      </c>
      <c r="C9" s="37">
        <f>+C10</f>
        <v>101.285</v>
      </c>
      <c r="D9" s="37">
        <f>+D10</f>
        <v>3616.15168</v>
      </c>
      <c r="E9" s="37">
        <f>+B9-C9-D9</f>
        <v>12686.470529999999</v>
      </c>
      <c r="F9" s="41">
        <f>+G9+I9+K9+M9+O9+Q9+S9+U9</f>
        <v>9407.183570000001</v>
      </c>
      <c r="G9" s="43">
        <f>+G10+G11+G12</f>
        <v>1974.453</v>
      </c>
      <c r="H9" s="42">
        <f t="shared" si="0"/>
        <v>20.98877932282127</v>
      </c>
      <c r="I9" s="43">
        <f>+I10+I11+I12</f>
        <v>1836.0111</v>
      </c>
      <c r="J9" s="42">
        <f t="shared" si="1"/>
        <v>19.51711781042665</v>
      </c>
      <c r="K9" s="43">
        <f>+K10+K11+K12</f>
        <v>566.4590000000001</v>
      </c>
      <c r="L9" s="42">
        <f t="shared" si="2"/>
        <v>6.021557842311777</v>
      </c>
      <c r="M9" s="43">
        <f>+M10+M11+M12</f>
        <v>44.153</v>
      </c>
      <c r="N9" s="42">
        <f t="shared" si="3"/>
        <v>0.4693540810748737</v>
      </c>
      <c r="O9" s="43">
        <f>+O10+O11+O12</f>
        <v>2137.73258</v>
      </c>
      <c r="P9" s="42">
        <f t="shared" si="4"/>
        <v>22.724469700127255</v>
      </c>
      <c r="Q9" s="43">
        <f>+Q10+Q11+Q12</f>
        <v>0</v>
      </c>
      <c r="R9" s="42">
        <f t="shared" si="5"/>
        <v>0</v>
      </c>
      <c r="S9" s="43">
        <f>+S10+S11+S12</f>
        <v>0</v>
      </c>
      <c r="T9" s="42">
        <f t="shared" si="6"/>
        <v>0</v>
      </c>
      <c r="U9" s="43">
        <f>+U10+U11+U12</f>
        <v>2848.3748900000005</v>
      </c>
      <c r="V9" s="42">
        <f t="shared" si="7"/>
        <v>30.27872124323816</v>
      </c>
      <c r="W9" s="39">
        <f t="shared" si="8"/>
        <v>0.7415130589516297</v>
      </c>
      <c r="X9" s="41">
        <f t="shared" si="9"/>
        <v>3279.2869599999976</v>
      </c>
    </row>
    <row r="10" spans="1:24" ht="92.25">
      <c r="A10" s="25" t="s">
        <v>49</v>
      </c>
      <c r="B10" s="28">
        <f>9952.87023+60.60551+1644.4+570.29465+D10</f>
        <v>15844.322069999998</v>
      </c>
      <c r="C10" s="28">
        <v>101.285</v>
      </c>
      <c r="D10" s="28">
        <v>3616.15168</v>
      </c>
      <c r="E10" s="37">
        <f>+B10-C10-D10</f>
        <v>12126.88539</v>
      </c>
      <c r="F10" s="41">
        <f>+G10+I10+K10+M10+O10+U10</f>
        <v>9057.183570000001</v>
      </c>
      <c r="G10" s="31">
        <f>4+180+177.082+387+10+168.103+38.977+460.9+10+310+196.191+32.2</f>
        <v>1974.453</v>
      </c>
      <c r="H10" s="42">
        <f t="shared" si="0"/>
        <v>21.799856265914237</v>
      </c>
      <c r="I10" s="31">
        <f>18+10.1151+1644.4+138.3+16+9.196</f>
        <v>1836.0111</v>
      </c>
      <c r="J10" s="42">
        <f t="shared" si="1"/>
        <v>20.27132480875619</v>
      </c>
      <c r="K10" s="31">
        <f>113.06+234.86+136.539+62+20</f>
        <v>566.4590000000001</v>
      </c>
      <c r="L10" s="42">
        <f t="shared" si="2"/>
        <v>6.2542510662616495</v>
      </c>
      <c r="M10" s="31">
        <f>7.865+36.288</f>
        <v>44.153</v>
      </c>
      <c r="N10" s="42">
        <f t="shared" si="3"/>
        <v>0.4874914995236206</v>
      </c>
      <c r="O10" s="31">
        <f>376.24058+661.722+2.874+22.5+53+20.796+13.5+637.1</f>
        <v>1787.7325799999999</v>
      </c>
      <c r="P10" s="42">
        <f t="shared" si="4"/>
        <v>19.738283608620726</v>
      </c>
      <c r="Q10" s="32"/>
      <c r="R10" s="42">
        <f t="shared" si="5"/>
        <v>0</v>
      </c>
      <c r="S10" s="32"/>
      <c r="T10" s="42">
        <f t="shared" si="6"/>
        <v>0</v>
      </c>
      <c r="U10" s="31">
        <f>75.406+748.747+170+10+16.2+5+17.3+11.88+157.555+5.3256+202.05+0.45588+27.7+15+10.025+5+50+25+20.121+149.19241+25.47+15+3.96+25+17+4.792+50.975+15+144.796+173.364+95.1+2+20+11+2.1+102.416+50+108.532+287.777+20+50+20-150+32.135</f>
        <v>2848.3748900000005</v>
      </c>
      <c r="V10" s="42">
        <f t="shared" si="7"/>
        <v>31.448792750923566</v>
      </c>
      <c r="W10" s="39">
        <f t="shared" si="8"/>
        <v>0.7468680768986802</v>
      </c>
      <c r="X10" s="41">
        <f t="shared" si="9"/>
        <v>3069.7018199999984</v>
      </c>
    </row>
    <row r="11" spans="1:24" ht="26.25">
      <c r="A11" s="25" t="s">
        <v>50</v>
      </c>
      <c r="B11" s="28">
        <v>559.58514</v>
      </c>
      <c r="C11" s="32" t="s">
        <v>47</v>
      </c>
      <c r="D11" s="32" t="s">
        <v>47</v>
      </c>
      <c r="E11" s="40">
        <f>+B11</f>
        <v>559.58514</v>
      </c>
      <c r="F11" s="41">
        <f>+G11+I11+K11+M11+O11+U11</f>
        <v>350</v>
      </c>
      <c r="G11" s="31"/>
      <c r="H11" s="42">
        <f t="shared" si="0"/>
        <v>0</v>
      </c>
      <c r="I11" s="32"/>
      <c r="J11" s="42">
        <f t="shared" si="1"/>
        <v>0</v>
      </c>
      <c r="K11" s="32"/>
      <c r="L11" s="42">
        <f t="shared" si="2"/>
        <v>0</v>
      </c>
      <c r="M11" s="32"/>
      <c r="N11" s="42">
        <f t="shared" si="3"/>
        <v>0</v>
      </c>
      <c r="O11" s="31">
        <v>350</v>
      </c>
      <c r="P11" s="42">
        <f t="shared" si="4"/>
        <v>100</v>
      </c>
      <c r="Q11" s="31"/>
      <c r="R11" s="42">
        <f t="shared" si="5"/>
        <v>0</v>
      </c>
      <c r="S11" s="32"/>
      <c r="T11" s="42">
        <f t="shared" si="6"/>
        <v>0</v>
      </c>
      <c r="U11" s="61"/>
      <c r="V11" s="42">
        <f t="shared" si="7"/>
        <v>0</v>
      </c>
      <c r="W11" s="39">
        <f t="shared" si="8"/>
        <v>0.6254633566573979</v>
      </c>
      <c r="X11" s="41">
        <f t="shared" si="9"/>
        <v>209.58514000000002</v>
      </c>
    </row>
    <row r="12" spans="1:24" ht="26.25">
      <c r="A12" s="25" t="s">
        <v>51</v>
      </c>
      <c r="B12" s="28"/>
      <c r="C12" s="32" t="s">
        <v>47</v>
      </c>
      <c r="D12" s="32" t="s">
        <v>47</v>
      </c>
      <c r="E12" s="40">
        <f>+B12</f>
        <v>0</v>
      </c>
      <c r="F12" s="41">
        <f>+G12+I12+K12+M12+O12+U12</f>
        <v>0</v>
      </c>
      <c r="G12" s="32"/>
      <c r="H12" s="42">
        <f t="shared" si="0"/>
        <v>0</v>
      </c>
      <c r="I12" s="32"/>
      <c r="J12" s="42">
        <f t="shared" si="1"/>
        <v>0</v>
      </c>
      <c r="K12" s="31"/>
      <c r="L12" s="42">
        <f t="shared" si="2"/>
        <v>0</v>
      </c>
      <c r="M12" s="31"/>
      <c r="N12" s="42">
        <f t="shared" si="3"/>
        <v>0</v>
      </c>
      <c r="O12" s="31"/>
      <c r="P12" s="42">
        <f t="shared" si="4"/>
        <v>0</v>
      </c>
      <c r="Q12" s="32"/>
      <c r="R12" s="42">
        <f t="shared" si="5"/>
        <v>0</v>
      </c>
      <c r="S12" s="31"/>
      <c r="T12" s="42">
        <f t="shared" si="6"/>
        <v>0</v>
      </c>
      <c r="U12" s="31"/>
      <c r="V12" s="42">
        <f t="shared" si="7"/>
        <v>0</v>
      </c>
      <c r="W12" s="39">
        <f t="shared" si="8"/>
        <v>0</v>
      </c>
      <c r="X12" s="41">
        <f t="shared" si="9"/>
        <v>0</v>
      </c>
    </row>
    <row r="13" spans="1:24" ht="132">
      <c r="A13" s="25" t="s">
        <v>55</v>
      </c>
      <c r="B13" s="28">
        <v>75.5906</v>
      </c>
      <c r="C13" s="32" t="s">
        <v>47</v>
      </c>
      <c r="D13" s="32" t="s">
        <v>47</v>
      </c>
      <c r="E13" s="40">
        <f>+B13</f>
        <v>75.5906</v>
      </c>
      <c r="F13" s="41">
        <f>+G13+I13+K13+M13+O13+U13</f>
        <v>0</v>
      </c>
      <c r="G13" s="32"/>
      <c r="H13" s="42">
        <f t="shared" si="0"/>
        <v>0</v>
      </c>
      <c r="I13" s="32"/>
      <c r="J13" s="42">
        <f t="shared" si="1"/>
        <v>0</v>
      </c>
      <c r="K13" s="32"/>
      <c r="L13" s="42">
        <f t="shared" si="2"/>
        <v>0</v>
      </c>
      <c r="M13" s="32"/>
      <c r="N13" s="42">
        <f t="shared" si="3"/>
        <v>0</v>
      </c>
      <c r="O13" s="31"/>
      <c r="P13" s="42">
        <f t="shared" si="4"/>
        <v>0</v>
      </c>
      <c r="Q13" s="32"/>
      <c r="R13" s="42">
        <f t="shared" si="5"/>
        <v>0</v>
      </c>
      <c r="S13" s="32"/>
      <c r="T13" s="42">
        <f t="shared" si="6"/>
        <v>0</v>
      </c>
      <c r="U13" s="31"/>
      <c r="V13" s="42">
        <f t="shared" si="7"/>
        <v>0</v>
      </c>
      <c r="W13" s="39">
        <f t="shared" si="8"/>
        <v>0</v>
      </c>
      <c r="X13" s="41">
        <f t="shared" si="9"/>
        <v>75.5906</v>
      </c>
    </row>
    <row r="14" ht="12.75">
      <c r="A14" s="24"/>
    </row>
    <row r="15" spans="2:12" ht="12.75">
      <c r="B15" s="3" t="s">
        <v>11</v>
      </c>
      <c r="C15" s="11"/>
      <c r="D15" s="11"/>
      <c r="E15" s="11"/>
      <c r="F15" s="11"/>
      <c r="G15" s="11"/>
      <c r="H15" s="69" t="s">
        <v>70</v>
      </c>
      <c r="I15" s="69"/>
      <c r="K15" s="69"/>
      <c r="L15" s="69"/>
    </row>
    <row r="16" spans="2:3" s="33" customFormat="1" ht="12.75">
      <c r="B16" s="34" t="s">
        <v>71</v>
      </c>
      <c r="C16" s="35"/>
    </row>
    <row r="17" ht="13.5" thickBot="1"/>
    <row r="18" spans="1:3" ht="58.5" customHeight="1" thickBot="1">
      <c r="A18" s="51" t="s">
        <v>52</v>
      </c>
      <c r="B18" s="57"/>
      <c r="C18" s="46" t="s">
        <v>54</v>
      </c>
    </row>
    <row r="19" spans="1:4" ht="13.5">
      <c r="A19" s="52" t="s">
        <v>45</v>
      </c>
      <c r="B19" s="53"/>
      <c r="C19" s="47">
        <f>SUBTOTAL(9,C20:C292)</f>
        <v>101.28999999999999</v>
      </c>
      <c r="D19" s="58">
        <f>+C19-C10</f>
        <v>0.0049999999999954525</v>
      </c>
    </row>
    <row r="20" spans="1:3" ht="12.75">
      <c r="A20" s="54" t="s">
        <v>53</v>
      </c>
      <c r="B20" s="48"/>
      <c r="C20" s="48">
        <v>10</v>
      </c>
    </row>
    <row r="21" spans="1:3" ht="12.75">
      <c r="A21" s="60" t="s">
        <v>57</v>
      </c>
      <c r="B21" s="49"/>
      <c r="C21" s="49">
        <v>10</v>
      </c>
    </row>
    <row r="22" spans="1:3" ht="12.75">
      <c r="A22" s="60" t="s">
        <v>58</v>
      </c>
      <c r="B22" s="50"/>
      <c r="C22" s="50">
        <v>43.99</v>
      </c>
    </row>
    <row r="23" spans="1:3" ht="12.75">
      <c r="A23" s="60" t="s">
        <v>59</v>
      </c>
      <c r="B23" s="50"/>
      <c r="C23" s="50">
        <v>0.3</v>
      </c>
    </row>
    <row r="24" spans="1:3" ht="12.75">
      <c r="A24" s="60" t="s">
        <v>60</v>
      </c>
      <c r="B24" s="50"/>
      <c r="C24" s="50">
        <v>0.5</v>
      </c>
    </row>
    <row r="25" spans="1:3" ht="12.75">
      <c r="A25" s="60" t="s">
        <v>61</v>
      </c>
      <c r="B25" s="50"/>
      <c r="C25" s="50">
        <v>2</v>
      </c>
    </row>
    <row r="26" spans="1:3" ht="12.75">
      <c r="A26" s="60" t="s">
        <v>62</v>
      </c>
      <c r="B26" s="50"/>
      <c r="C26" s="50">
        <v>0.3</v>
      </c>
    </row>
    <row r="27" spans="1:3" ht="12.75">
      <c r="A27" s="60" t="s">
        <v>63</v>
      </c>
      <c r="B27" s="50"/>
      <c r="C27" s="50">
        <v>0.1</v>
      </c>
    </row>
    <row r="28" spans="1:3" ht="12.75">
      <c r="A28" s="60" t="s">
        <v>64</v>
      </c>
      <c r="B28" s="50"/>
      <c r="C28" s="50">
        <v>0.5</v>
      </c>
    </row>
    <row r="29" spans="1:3" ht="12.75">
      <c r="A29" s="60" t="s">
        <v>65</v>
      </c>
      <c r="B29" s="50"/>
      <c r="C29" s="50">
        <v>0.3</v>
      </c>
    </row>
    <row r="30" spans="1:3" ht="12.75">
      <c r="A30" s="60" t="s">
        <v>66</v>
      </c>
      <c r="B30" s="50"/>
      <c r="C30" s="50">
        <v>0.5</v>
      </c>
    </row>
    <row r="31" spans="1:3" ht="12.75">
      <c r="A31" s="60" t="s">
        <v>67</v>
      </c>
      <c r="B31" s="50"/>
      <c r="C31" s="50">
        <v>14</v>
      </c>
    </row>
    <row r="32" spans="1:3" ht="12.75">
      <c r="A32" s="60" t="s">
        <v>68</v>
      </c>
      <c r="B32" s="50"/>
      <c r="C32" s="50">
        <v>0.3</v>
      </c>
    </row>
    <row r="33" spans="1:3" ht="12.75">
      <c r="A33" s="60" t="s">
        <v>69</v>
      </c>
      <c r="B33" s="50"/>
      <c r="C33" s="50">
        <v>18.5</v>
      </c>
    </row>
    <row r="34" spans="1:3" ht="12.75">
      <c r="A34" s="55"/>
      <c r="B34" s="56"/>
      <c r="C34" s="50"/>
    </row>
    <row r="35" spans="1:3" ht="12.75">
      <c r="A35" s="55"/>
      <c r="B35" s="56"/>
      <c r="C35" s="50"/>
    </row>
    <row r="36" spans="1:3" ht="12.75">
      <c r="A36" s="55"/>
      <c r="B36" s="56"/>
      <c r="C36" s="50"/>
    </row>
    <row r="37" spans="1:3" ht="12.75">
      <c r="A37" s="55"/>
      <c r="B37" s="56"/>
      <c r="C37" s="50"/>
    </row>
    <row r="38" spans="1:3" ht="12.75">
      <c r="A38" s="55"/>
      <c r="B38" s="56"/>
      <c r="C38" s="50"/>
    </row>
    <row r="39" spans="1:3" ht="12.75">
      <c r="A39" s="55"/>
      <c r="B39" s="56"/>
      <c r="C39" s="50"/>
    </row>
    <row r="40" spans="1:3" ht="12.75">
      <c r="A40" s="55"/>
      <c r="B40" s="56"/>
      <c r="C40" s="50"/>
    </row>
    <row r="41" spans="1:3" ht="12.75">
      <c r="A41" s="55"/>
      <c r="B41" s="56"/>
      <c r="C41" s="50"/>
    </row>
    <row r="42" spans="1:3" ht="12.75">
      <c r="A42" s="55"/>
      <c r="B42" s="56"/>
      <c r="C42" s="50"/>
    </row>
    <row r="43" spans="1:3" ht="12.75">
      <c r="A43" s="55"/>
      <c r="B43" s="56"/>
      <c r="C43" s="50"/>
    </row>
    <row r="44" spans="1:3" ht="12.75">
      <c r="A44" s="55"/>
      <c r="B44" s="56"/>
      <c r="C44" s="50"/>
    </row>
    <row r="45" spans="1:3" ht="12.75">
      <c r="A45" s="55"/>
      <c r="B45" s="56"/>
      <c r="C45" s="50"/>
    </row>
  </sheetData>
  <sheetProtection formatCells="0" formatColumns="0" formatRows="0"/>
  <mergeCells count="13">
    <mergeCell ref="A6:A7"/>
    <mergeCell ref="H15:I15"/>
    <mergeCell ref="K15:L15"/>
    <mergeCell ref="B6:B7"/>
    <mergeCell ref="C6:C7"/>
    <mergeCell ref="D6:D7"/>
    <mergeCell ref="E6:E7"/>
    <mergeCell ref="W6:W7"/>
    <mergeCell ref="X6:X7"/>
    <mergeCell ref="F6:F7"/>
    <mergeCell ref="G6:V6"/>
    <mergeCell ref="C3:V3"/>
    <mergeCell ref="D4:T4"/>
  </mergeCells>
  <printOptions horizontalCentered="1"/>
  <pageMargins left="0.2362204724409449" right="0.1968503937007874" top="0.1968503937007874" bottom="0.984251968503937" header="0.5118110236220472" footer="0.5118110236220472"/>
  <pageSetup fitToHeight="2" horizontalDpi="600" verticalDpi="600" orientation="landscape" paperSize="9" scale="60" r:id="rId1"/>
  <rowBreaks count="1" manualBreakCount="1">
    <brk id="1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zoomScalePageLayoutView="0" workbookViewId="0" topLeftCell="A1">
      <selection activeCell="G10" sqref="G10"/>
    </sheetView>
  </sheetViews>
  <sheetFormatPr defaultColWidth="9.375" defaultRowHeight="12.75"/>
  <cols>
    <col min="1" max="1" width="12.375" style="3" customWidth="1"/>
    <col min="2" max="10" width="8.875" style="3" customWidth="1"/>
    <col min="11" max="11" width="11.50390625" style="3" customWidth="1"/>
    <col min="12" max="12" width="10.375" style="3" customWidth="1"/>
    <col min="13" max="13" width="6.50390625" style="3" customWidth="1"/>
    <col min="14" max="14" width="11.125" style="3" customWidth="1"/>
    <col min="15" max="15" width="5.00390625" style="3" customWidth="1"/>
    <col min="16" max="16" width="10.375" style="3" customWidth="1"/>
    <col min="17" max="17" width="4.875" style="3" customWidth="1"/>
    <col min="18" max="18" width="9.125" style="3" customWidth="1"/>
    <col min="19" max="19" width="5.50390625" style="3" customWidth="1"/>
    <col min="20" max="20" width="8.50390625" style="3" customWidth="1"/>
    <col min="21" max="21" width="5.125" style="3" customWidth="1"/>
    <col min="22" max="22" width="7.50390625" style="3" customWidth="1"/>
    <col min="23" max="23" width="5.375" style="3" customWidth="1"/>
    <col min="24" max="24" width="8.00390625" style="3" hidden="1" customWidth="1"/>
    <col min="25" max="25" width="9.375" style="3" hidden="1" customWidth="1"/>
    <col min="26" max="16384" width="9.375" style="3" customWidth="1"/>
  </cols>
  <sheetData>
    <row r="1" spans="1:22" ht="17.25">
      <c r="A1" s="1" t="str">
        <f>+Дод1!A1</f>
        <v>Шаблон 2_1</v>
      </c>
      <c r="B1" s="1"/>
      <c r="C1" s="1"/>
      <c r="D1" s="1"/>
      <c r="E1" s="1"/>
      <c r="F1" s="1"/>
      <c r="G1" s="1"/>
      <c r="H1" s="2"/>
      <c r="I1" s="2"/>
      <c r="J1" s="2"/>
      <c r="V1" s="3" t="s">
        <v>13</v>
      </c>
    </row>
    <row r="3" spans="2:25" ht="13.5">
      <c r="B3" s="68" t="s">
        <v>14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15"/>
    </row>
    <row r="4" spans="8:25" ht="13.5">
      <c r="H4" s="4"/>
      <c r="I4" s="68" t="s">
        <v>74</v>
      </c>
      <c r="J4" s="68"/>
      <c r="K4" s="68"/>
      <c r="L4" s="68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"/>
    </row>
    <row r="5" ht="12.75">
      <c r="W5" s="3" t="s">
        <v>37</v>
      </c>
    </row>
    <row r="6" spans="1:25" ht="39.75" customHeight="1">
      <c r="A6" s="72" t="s">
        <v>16</v>
      </c>
      <c r="B6" s="64" t="s">
        <v>17</v>
      </c>
      <c r="C6" s="64"/>
      <c r="D6" s="64"/>
      <c r="E6" s="64"/>
      <c r="F6" s="64"/>
      <c r="G6" s="64"/>
      <c r="H6" s="64"/>
      <c r="I6" s="64"/>
      <c r="J6" s="64"/>
      <c r="K6" s="64" t="s">
        <v>44</v>
      </c>
      <c r="L6" s="73" t="s">
        <v>36</v>
      </c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64" t="s">
        <v>38</v>
      </c>
      <c r="Y6" s="64" t="s">
        <v>15</v>
      </c>
    </row>
    <row r="7" spans="1:25" ht="174.75" customHeight="1">
      <c r="A7" s="72"/>
      <c r="B7" s="22" t="s">
        <v>72</v>
      </c>
      <c r="C7" s="22" t="s">
        <v>73</v>
      </c>
      <c r="D7" s="22" t="s">
        <v>24</v>
      </c>
      <c r="E7" s="22" t="s">
        <v>18</v>
      </c>
      <c r="F7" s="22" t="s">
        <v>19</v>
      </c>
      <c r="G7" s="22" t="s">
        <v>20</v>
      </c>
      <c r="H7" s="22" t="s">
        <v>21</v>
      </c>
      <c r="I7" s="22" t="s">
        <v>22</v>
      </c>
      <c r="J7" s="22" t="s">
        <v>23</v>
      </c>
      <c r="K7" s="64"/>
      <c r="L7" s="17" t="s">
        <v>40</v>
      </c>
      <c r="M7" s="5" t="s">
        <v>6</v>
      </c>
      <c r="N7" s="17" t="s">
        <v>41</v>
      </c>
      <c r="O7" s="5" t="s">
        <v>6</v>
      </c>
      <c r="P7" s="17" t="s">
        <v>42</v>
      </c>
      <c r="Q7" s="5" t="s">
        <v>6</v>
      </c>
      <c r="R7" s="17" t="s">
        <v>43</v>
      </c>
      <c r="S7" s="5" t="s">
        <v>6</v>
      </c>
      <c r="T7" s="17" t="s">
        <v>7</v>
      </c>
      <c r="U7" s="5" t="s">
        <v>6</v>
      </c>
      <c r="V7" s="17" t="s">
        <v>8</v>
      </c>
      <c r="W7" s="5" t="s">
        <v>6</v>
      </c>
      <c r="X7" s="64"/>
      <c r="Y7" s="64"/>
    </row>
    <row r="8" spans="1:25" ht="28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 t="s">
        <v>25</v>
      </c>
      <c r="L8" s="23">
        <v>12</v>
      </c>
      <c r="M8" s="23" t="s">
        <v>26</v>
      </c>
      <c r="N8" s="23">
        <v>14</v>
      </c>
      <c r="O8" s="23" t="s">
        <v>27</v>
      </c>
      <c r="P8" s="23">
        <v>16</v>
      </c>
      <c r="Q8" s="23" t="s">
        <v>28</v>
      </c>
      <c r="R8" s="23">
        <v>18</v>
      </c>
      <c r="S8" s="23" t="s">
        <v>29</v>
      </c>
      <c r="T8" s="23">
        <v>20</v>
      </c>
      <c r="U8" s="23" t="s">
        <v>30</v>
      </c>
      <c r="V8" s="23">
        <v>22</v>
      </c>
      <c r="W8" s="23" t="s">
        <v>31</v>
      </c>
      <c r="X8" s="23" t="s">
        <v>32</v>
      </c>
      <c r="Y8" s="23" t="s">
        <v>33</v>
      </c>
    </row>
    <row r="9" spans="1:25" ht="12.75">
      <c r="A9" s="18">
        <v>3375.64317</v>
      </c>
      <c r="B9" s="18">
        <v>4228.25996</v>
      </c>
      <c r="C9" s="18">
        <v>3366.4936</v>
      </c>
      <c r="D9" s="18">
        <v>3411.56594</v>
      </c>
      <c r="E9" s="18">
        <v>2630.26998</v>
      </c>
      <c r="F9" s="18">
        <v>3871.65884</v>
      </c>
      <c r="G9" s="18">
        <v>3076.50976</v>
      </c>
      <c r="H9" s="18"/>
      <c r="I9" s="18"/>
      <c r="J9" s="19"/>
      <c r="K9" s="16">
        <f>+L9+N9+P9+R9+T9+V9</f>
        <v>1058.545</v>
      </c>
      <c r="L9" s="21">
        <f>10+100+18+662.135+167.865</f>
        <v>958</v>
      </c>
      <c r="M9" s="16">
        <f>IF($K9=0,0,+L9/$K9*100)</f>
        <v>90.50158472242559</v>
      </c>
      <c r="N9" s="21">
        <v>20.545</v>
      </c>
      <c r="O9" s="16">
        <f>IF($K9=0,0,+N9/$K9*100)</f>
        <v>1.9408716681860478</v>
      </c>
      <c r="P9" s="21">
        <v>10</v>
      </c>
      <c r="Q9" s="16">
        <f>IF($K9=0,0,+P9/$K9*100)</f>
        <v>0.9446929511735447</v>
      </c>
      <c r="R9" s="21"/>
      <c r="S9" s="16">
        <f>IF($K9=0,0,+R9/$K9*100)</f>
        <v>0</v>
      </c>
      <c r="T9" s="21"/>
      <c r="U9" s="16">
        <f>IF($K9=0,0,+T9/$K9*100)</f>
        <v>0</v>
      </c>
      <c r="V9" s="21">
        <f>10+10+50</f>
        <v>70</v>
      </c>
      <c r="W9" s="16">
        <f>IF($K9=0,0,+V9/$K9*100)</f>
        <v>6.612850658214814</v>
      </c>
      <c r="X9" s="20">
        <f>+K9/B9</f>
        <v>0.25035002814727597</v>
      </c>
      <c r="Y9" s="16">
        <f>+B9-K9</f>
        <v>3169.7149600000002</v>
      </c>
    </row>
    <row r="10" spans="1:25" ht="12.75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8"/>
      <c r="M10" s="7"/>
      <c r="N10" s="7"/>
      <c r="O10" s="7"/>
      <c r="P10" s="8"/>
      <c r="Q10" s="7"/>
      <c r="R10" s="8"/>
      <c r="S10" s="7"/>
      <c r="T10" s="7"/>
      <c r="U10" s="7"/>
      <c r="V10" s="7"/>
      <c r="W10" s="7"/>
      <c r="X10" s="9"/>
      <c r="Y10" s="7"/>
    </row>
    <row r="11" spans="1:25" ht="12.75">
      <c r="A11" s="6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8"/>
      <c r="Q11" s="7"/>
      <c r="R11" s="8"/>
      <c r="S11" s="7"/>
      <c r="T11" s="7"/>
      <c r="U11" s="7"/>
      <c r="V11" s="7"/>
      <c r="W11" s="7"/>
      <c r="X11" s="9"/>
      <c r="Y11" s="7"/>
    </row>
    <row r="12" spans="1:25" ht="12.75">
      <c r="A12" s="6"/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8"/>
      <c r="Q12" s="7"/>
      <c r="R12" s="8"/>
      <c r="S12" s="7"/>
      <c r="T12" s="7"/>
      <c r="U12" s="7"/>
      <c r="V12" s="7"/>
      <c r="W12" s="7"/>
      <c r="X12" s="9"/>
      <c r="Y12" s="7"/>
    </row>
    <row r="14" spans="1:17" ht="12.75">
      <c r="A14" t="s">
        <v>11</v>
      </c>
      <c r="H14" s="10"/>
      <c r="I14" s="10" t="str">
        <f>Дод1!H15</f>
        <v>Л.ПОТАПЕНКО</v>
      </c>
      <c r="J14" s="10"/>
      <c r="K14" s="11"/>
      <c r="L14" s="11"/>
      <c r="M14" s="69"/>
      <c r="N14" s="69"/>
      <c r="P14" s="69"/>
      <c r="Q14" s="69"/>
    </row>
    <row r="15" spans="8:17" ht="12.75">
      <c r="H15" s="10"/>
      <c r="I15" s="10"/>
      <c r="J15" s="10"/>
      <c r="K15" s="11"/>
      <c r="L15" s="11"/>
      <c r="M15" s="69"/>
      <c r="N15" s="69"/>
      <c r="P15" s="71"/>
      <c r="Q15" s="71"/>
    </row>
    <row r="16" spans="1:8" s="14" customFormat="1" ht="12.75">
      <c r="A16" s="12"/>
      <c r="B16" s="12"/>
      <c r="C16" s="12"/>
      <c r="D16" s="12"/>
      <c r="E16" s="12"/>
      <c r="F16" s="12"/>
      <c r="G16" s="12"/>
      <c r="H16" s="13"/>
    </row>
    <row r="17" s="14" customFormat="1" ht="12.75"/>
    <row r="18" spans="1:8" s="14" customFormat="1" ht="12.75">
      <c r="A18" s="12" t="str">
        <f>Дод1!B16</f>
        <v>Максименко С.М., 67-66-57</v>
      </c>
      <c r="B18" s="12"/>
      <c r="C18" s="12"/>
      <c r="D18" s="12"/>
      <c r="E18" s="12"/>
      <c r="F18" s="12"/>
      <c r="G18" s="12"/>
      <c r="H18" s="13"/>
    </row>
    <row r="19" ht="12.75"/>
    <row r="20" spans="1:7" ht="12.75">
      <c r="A20" s="13"/>
      <c r="B20" s="13"/>
      <c r="C20" s="13"/>
      <c r="D20" s="13"/>
      <c r="E20" s="13"/>
      <c r="F20" s="13"/>
      <c r="G20" s="13"/>
    </row>
  </sheetData>
  <sheetProtection formatCells="0" formatColumns="0" formatRows="0"/>
  <mergeCells count="12">
    <mergeCell ref="A6:A7"/>
    <mergeCell ref="B6:J6"/>
    <mergeCell ref="X6:X7"/>
    <mergeCell ref="Y6:Y7"/>
    <mergeCell ref="K6:K7"/>
    <mergeCell ref="L6:W6"/>
    <mergeCell ref="B3:X3"/>
    <mergeCell ref="I4:L4"/>
    <mergeCell ref="M15:N15"/>
    <mergeCell ref="P15:Q15"/>
    <mergeCell ref="M14:N14"/>
    <mergeCell ref="P14:Q14"/>
  </mergeCells>
  <printOptions horizontalCentered="1"/>
  <pageMargins left="0.2362204724409449" right="0.1968503937007874" top="0.1968503937007874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User108</cp:lastModifiedBy>
  <cp:lastPrinted>2020-05-13T06:44:14Z</cp:lastPrinted>
  <dcterms:created xsi:type="dcterms:W3CDTF">2017-01-25T12:01:30Z</dcterms:created>
  <dcterms:modified xsi:type="dcterms:W3CDTF">2020-09-01T07:23:41Z</dcterms:modified>
  <cp:category/>
  <cp:version/>
  <cp:contentType/>
  <cp:contentStatus/>
</cp:coreProperties>
</file>